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<sst xmlns="http://schemas.openxmlformats.org/spreadsheetml/2006/main" count="59" uniqueCount="58">
  <si>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EN JAUNE , VOUS DEVEZ MODIFIER LES VALEURS POUR LA SIMULATIONS, le résultat se trouve dans la partie RESULTATS</t>
  </si>
  <si>
    <t>UA (W/°K)</t>
  </si>
  <si>
    <t>COEFFFICIENT D'ECHANGE (C'est la partie à plus difficile à déterminer, faute de renseignements techniques)</t>
  </si>
  <si>
    <t>TEMPERATURE DE LA DOUCHE</t>
  </si>
  <si>
    <t>Temp douche</t>
  </si>
  <si>
    <t>Temp Bonde</t>
  </si>
  <si>
    <t>Tboiler</t>
  </si>
  <si>
    <t>TEMPERATURE DE L'EAU CHAUDE</t>
  </si>
  <si>
    <t>Débit douche (L/mn</t>
  </si>
  <si>
    <t>Durée (mn)</t>
  </si>
  <si>
    <t>cEuro/kWh</t>
  </si>
  <si>
    <t>DEBIT DE LA DOUCHE</t>
  </si>
  <si>
    <t>échangeur</t>
  </si>
  <si>
    <t>Tce</t>
  </si>
  <si>
    <t>DUREE D'UNE DOUCHE</t>
  </si>
  <si>
    <t>Np</t>
  </si>
  <si>
    <t>Nd</t>
  </si>
  <si>
    <t>nbre douche/personne/jour</t>
  </si>
  <si>
    <t>Nombre de personnes</t>
  </si>
  <si>
    <t>Janv</t>
  </si>
  <si>
    <t>Fév</t>
  </si>
  <si>
    <t>Mar</t>
  </si>
  <si>
    <t>Avril</t>
  </si>
  <si>
    <t>Mai</t>
  </si>
  <si>
    <t>Juin</t>
  </si>
  <si>
    <t>Juil</t>
  </si>
  <si>
    <t>Aou</t>
  </si>
  <si>
    <t>Sep</t>
  </si>
  <si>
    <t>Oct</t>
  </si>
  <si>
    <t>Nov</t>
  </si>
  <si>
    <t>Déc</t>
  </si>
  <si>
    <t>nj</t>
  </si>
  <si>
    <t>Tfe</t>
  </si>
  <si>
    <t>Tréseau</t>
  </si>
  <si>
    <t>Attention cette version n' est valable que pour le cas où les débits dans l'échangeurs sont identiques</t>
  </si>
  <si>
    <t>Puissance récupée (W)</t>
  </si>
  <si>
    <t>ici pour LILLE</t>
  </si>
  <si>
    <t>Ce qui est la meilleure Technique</t>
  </si>
  <si>
    <t>PROJET = 2012-2013, Vincent R.B. AUTIER- Vincent F.A. MOLCRETTE   - Faculté des Sciences Appliquées - BETHUNE</t>
  </si>
  <si>
    <t xml:space="preserve">sur le mois </t>
  </si>
  <si>
    <t>Total récupérée (kWh)</t>
  </si>
  <si>
    <t>Sur 1 an</t>
  </si>
  <si>
    <t xml:space="preserve">En Euros </t>
  </si>
  <si>
    <t>DETERMINATION DE UA (si TCE, TFE, Q, et Puissance échangée connue)</t>
  </si>
  <si>
    <t>Puissance échangée (en W)</t>
  </si>
  <si>
    <t>TFE (°C)</t>
  </si>
  <si>
    <t>TCE (°C)</t>
  </si>
  <si>
    <t>Q (L/mn)</t>
  </si>
  <si>
    <t>Prix de l'énergie</t>
  </si>
  <si>
    <t>Réduction en %</t>
  </si>
  <si>
    <t>Energie récupérée (kWh)</t>
  </si>
  <si>
    <t>Consommation</t>
  </si>
  <si>
    <t>Ratio (Sans/Avec Récup)</t>
  </si>
  <si>
    <t>NE PAS TOUCHER</t>
  </si>
  <si>
    <t>nombre de personnes</t>
  </si>
  <si>
    <t>Total sans RCD</t>
  </si>
  <si>
    <t>Avec RCD (kWh mois)</t>
  </si>
  <si>
    <t>Sans RCD (kWh mois)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</si>
</sst>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i/>
      <sz val="18"/>
      <color indexed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4"/>
      <color rgb="FFFF0000"/>
      <name val="Calibri"/>
      <family val="2"/>
    </font>
    <font>
      <b/>
      <i/>
      <sz val="18"/>
      <color rgb="FFFF0000"/>
      <name val="Arial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6" fillId="2" borderId="0" xfId="0" applyFont="1" applyFill="1" applyAlignment="1">
      <alignment/>
    </xf>
    <xf numFmtId="0" fontId="0" fillId="2" borderId="0" xfId="0" applyFill="1" applyAlignment="1">
      <alignment/>
    </xf>
    <xf numFmtId="0" fontId="50" fillId="36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5" borderId="18" xfId="0" applyFont="1" applyFill="1" applyBorder="1" applyAlignment="1">
      <alignment/>
    </xf>
    <xf numFmtId="0" fontId="50" fillId="36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4" fillId="8" borderId="18" xfId="0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3" fillId="8" borderId="0" xfId="0" applyFont="1" applyFill="1" applyBorder="1" applyAlignment="1">
      <alignment/>
    </xf>
    <xf numFmtId="0" fontId="0" fillId="8" borderId="19" xfId="0" applyFill="1" applyBorder="1" applyAlignment="1">
      <alignment/>
    </xf>
    <xf numFmtId="1" fontId="3" fillId="8" borderId="21" xfId="0" applyNumberFormat="1" applyFont="1" applyFill="1" applyBorder="1" applyAlignment="1">
      <alignment horizontal="center"/>
    </xf>
    <xf numFmtId="0" fontId="0" fillId="8" borderId="20" xfId="0" applyFill="1" applyBorder="1" applyAlignment="1">
      <alignment/>
    </xf>
    <xf numFmtId="0" fontId="57" fillId="33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0" fillId="5" borderId="25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58" fillId="0" borderId="28" xfId="0" applyNumberFormat="1" applyFont="1" applyBorder="1" applyAlignment="1">
      <alignment horizontal="center"/>
    </xf>
    <xf numFmtId="1" fontId="58" fillId="0" borderId="29" xfId="0" applyNumberFormat="1" applyFont="1" applyBorder="1" applyAlignment="1">
      <alignment horizontal="center"/>
    </xf>
    <xf numFmtId="1" fontId="59" fillId="15" borderId="10" xfId="0" applyNumberFormat="1" applyFont="1" applyFill="1" applyBorder="1" applyAlignment="1">
      <alignment horizontal="center"/>
    </xf>
    <xf numFmtId="0" fontId="59" fillId="15" borderId="17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60" fillId="11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0" fontId="60" fillId="11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61" fillId="36" borderId="17" xfId="0" applyNumberFormat="1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1" fontId="61" fillId="36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50" fillId="0" borderId="19" xfId="0" applyFont="1" applyBorder="1" applyAlignment="1">
      <alignment horizontal="center"/>
    </xf>
    <xf numFmtId="1" fontId="50" fillId="0" borderId="20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50" fillId="0" borderId="3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Energie dépensée et énergie récupérée (kWh)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Feuil1!$C$23</c:f>
              <c:strCache>
                <c:ptCount val="1"/>
                <c:pt idx="0">
                  <c:v>Energie récupérée (kWh)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Feuil1!$D$23:$O$23</c:f>
              <c:numCache/>
            </c:numRef>
          </c:val>
        </c:ser>
        <c:ser>
          <c:idx val="1"/>
          <c:order val="1"/>
          <c:tx>
            <c:strRef>
              <c:f>Feuil1!$C$27</c:f>
              <c:strCache>
                <c:ptCount val="1"/>
                <c:pt idx="0">
                  <c:v>Sans RCD (kWh mois)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Feuil1!$D$27:$O$27</c:f>
              <c:numCache/>
            </c:numRef>
          </c:val>
        </c:ser>
        <c:overlap val="-27"/>
        <c:gapWidth val="219"/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64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25"/>
          <c:y val="0.90325"/>
          <c:w val="0.64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Energie dépensée (kWh par mois)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Feuil1!$C$27</c:f>
              <c:strCache>
                <c:ptCount val="1"/>
                <c:pt idx="0">
                  <c:v>Sans RCD (kWh mois)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Feuil1!$D$27:$O$27</c:f>
              <c:numCache/>
            </c:numRef>
          </c:val>
        </c:ser>
        <c:ser>
          <c:idx val="1"/>
          <c:order val="1"/>
          <c:tx>
            <c:strRef>
              <c:f>Feuil1!$C$31</c:f>
              <c:strCache>
                <c:ptCount val="1"/>
                <c:pt idx="0">
                  <c:v>Avec RCD (kWh mois)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Feuil1!$D$31:$O$31</c:f>
              <c:numCache/>
            </c:numRef>
          </c:val>
        </c:ser>
        <c:overlap val="-27"/>
        <c:gapWidth val="219"/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7169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13</xdr:row>
      <xdr:rowOff>57150</xdr:rowOff>
    </xdr:from>
    <xdr:to>
      <xdr:col>12</xdr:col>
      <xdr:colOff>733425</xdr:colOff>
      <xdr:row>25</xdr:row>
      <xdr:rowOff>200025</xdr:rowOff>
    </xdr:to>
    <xdr:graphicFrame>
      <xdr:nvGraphicFramePr>
        <xdr:cNvPr id="1" name="Graphique 1"/>
        <xdr:cNvGraphicFramePr/>
      </xdr:nvGraphicFramePr>
      <xdr:xfrm>
        <a:off x="6429375" y="3352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27</xdr:row>
      <xdr:rowOff>38100</xdr:rowOff>
    </xdr:from>
    <xdr:to>
      <xdr:col>11</xdr:col>
      <xdr:colOff>295275</xdr:colOff>
      <xdr:row>41</xdr:row>
      <xdr:rowOff>85725</xdr:rowOff>
    </xdr:to>
    <xdr:graphicFrame>
      <xdr:nvGraphicFramePr>
        <xdr:cNvPr id="2" name="Graphique 2"/>
        <xdr:cNvGraphicFramePr/>
      </xdr:nvGraphicFramePr>
      <xdr:xfrm>
        <a:off x="5229225" y="6372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3">
      <selection activeCell="C37" sqref="C37"/>
    </sheetView>
  </sheetViews>
  <sheetFormatPr defaultColWidth="11.421875" defaultRowHeight="15"/>
  <cols>
    <col min="2" max="2" width="17.28125" style="0" customWidth="1"/>
    <col min="3" max="3" width="22.421875" style="0" customWidth="1"/>
    <col min="15" max="15" width="14.57421875" style="0" customWidth="1"/>
  </cols>
  <sheetData>
    <row r="1" spans="1:13" ht="23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</row>
    <row r="2" spans="1:10" ht="15.75" thickBot="1">
      <c r="A2" s="33" t="s">
        <v>0</v>
      </c>
      <c r="B2" s="6"/>
      <c r="C2" s="6"/>
      <c r="D2" s="6"/>
      <c r="E2" s="6"/>
      <c r="F2" s="6"/>
      <c r="G2" s="6"/>
      <c r="H2" s="33"/>
      <c r="I2" s="34"/>
      <c r="J2" s="2"/>
    </row>
    <row r="3" spans="2:7" ht="20.25">
      <c r="B3" s="1"/>
      <c r="C3" s="26" t="s">
        <v>1</v>
      </c>
      <c r="D3" s="3" t="s">
        <v>2</v>
      </c>
      <c r="E3" s="1"/>
      <c r="F3" s="4"/>
      <c r="G3" s="1"/>
    </row>
    <row r="4" spans="1:12" ht="24" thickBot="1">
      <c r="A4" s="5" t="s">
        <v>3</v>
      </c>
      <c r="B4" s="6"/>
      <c r="C4" s="25">
        <v>3000</v>
      </c>
      <c r="E4" s="31" t="s">
        <v>34</v>
      </c>
      <c r="F4" s="22"/>
      <c r="G4" s="23"/>
      <c r="H4" s="24"/>
      <c r="I4" s="24"/>
      <c r="J4" s="24"/>
      <c r="K4" s="24"/>
      <c r="L4" s="24"/>
    </row>
    <row r="5" spans="2:19" ht="18.75" thickBot="1">
      <c r="B5" s="27" t="s">
        <v>4</v>
      </c>
      <c r="C5" s="8" t="s">
        <v>5</v>
      </c>
      <c r="D5" s="21"/>
      <c r="E5" s="21" t="s">
        <v>37</v>
      </c>
      <c r="F5" s="32"/>
      <c r="G5" s="1"/>
      <c r="L5" s="50"/>
      <c r="M5" s="51"/>
      <c r="N5" s="51"/>
      <c r="O5" s="51"/>
      <c r="P5" s="51"/>
      <c r="Q5" s="51"/>
      <c r="R5" s="51"/>
      <c r="S5" s="55"/>
    </row>
    <row r="6" spans="2:19" ht="27" thickBot="1">
      <c r="B6" s="28">
        <v>40</v>
      </c>
      <c r="C6" s="9">
        <f>B6-5</f>
        <v>35</v>
      </c>
      <c r="D6" s="1"/>
      <c r="E6" s="1"/>
      <c r="F6" s="4"/>
      <c r="G6" s="1"/>
      <c r="H6" s="97"/>
      <c r="I6" s="97"/>
      <c r="J6" s="97"/>
      <c r="L6" s="48"/>
      <c r="M6" s="62" t="s">
        <v>43</v>
      </c>
      <c r="N6" s="63"/>
      <c r="O6" s="63"/>
      <c r="P6" s="63"/>
      <c r="Q6" s="63"/>
      <c r="R6" s="64"/>
      <c r="S6" s="56"/>
    </row>
    <row r="7" spans="2:19" ht="15">
      <c r="B7" s="1"/>
      <c r="C7" s="27" t="s">
        <v>6</v>
      </c>
      <c r="D7" s="10" t="s">
        <v>7</v>
      </c>
      <c r="E7" s="11"/>
      <c r="F7" s="12"/>
      <c r="G7" s="1"/>
      <c r="H7" s="65"/>
      <c r="I7" s="66"/>
      <c r="J7" s="67"/>
      <c r="L7" s="48"/>
      <c r="M7" s="50" t="s">
        <v>44</v>
      </c>
      <c r="N7" s="55"/>
      <c r="O7" s="49"/>
      <c r="P7" s="49"/>
      <c r="Q7" s="49"/>
      <c r="R7" s="56"/>
      <c r="S7" s="56"/>
    </row>
    <row r="8" spans="2:19" ht="21" thickBot="1">
      <c r="B8" s="1"/>
      <c r="C8" s="25">
        <v>60</v>
      </c>
      <c r="D8" s="1"/>
      <c r="E8" s="1"/>
      <c r="F8" s="4"/>
      <c r="G8" s="1"/>
      <c r="H8" s="68"/>
      <c r="I8" s="69"/>
      <c r="J8" s="70"/>
      <c r="L8" s="48"/>
      <c r="M8" s="96">
        <v>8000</v>
      </c>
      <c r="N8" s="54"/>
      <c r="O8" s="49"/>
      <c r="P8" s="49"/>
      <c r="Q8" s="49"/>
      <c r="R8" s="56"/>
      <c r="S8" s="56"/>
    </row>
    <row r="9" spans="2:19" ht="15.75" thickBot="1">
      <c r="B9" s="1"/>
      <c r="C9" s="27" t="s">
        <v>8</v>
      </c>
      <c r="D9" s="1"/>
      <c r="E9" s="27" t="s">
        <v>9</v>
      </c>
      <c r="F9" s="4"/>
      <c r="G9" s="1"/>
      <c r="H9" s="68"/>
      <c r="I9" s="71" t="s">
        <v>10</v>
      </c>
      <c r="J9" s="72"/>
      <c r="L9" s="48"/>
      <c r="M9" s="93" t="s">
        <v>45</v>
      </c>
      <c r="N9" s="93" t="s">
        <v>47</v>
      </c>
      <c r="O9" s="49" t="s">
        <v>53</v>
      </c>
      <c r="P9" s="49"/>
      <c r="Q9" s="49"/>
      <c r="R9" s="56"/>
      <c r="S9" s="56"/>
    </row>
    <row r="10" spans="1:19" ht="21.75" thickBot="1">
      <c r="A10" s="5" t="s">
        <v>11</v>
      </c>
      <c r="B10" s="1"/>
      <c r="C10" s="7">
        <v>9</v>
      </c>
      <c r="D10" s="1"/>
      <c r="E10" s="7">
        <v>10</v>
      </c>
      <c r="F10" s="4"/>
      <c r="G10" s="1"/>
      <c r="H10" s="68"/>
      <c r="I10" s="73">
        <v>13</v>
      </c>
      <c r="J10" s="70"/>
      <c r="L10" s="48"/>
      <c r="M10" s="94">
        <v>10</v>
      </c>
      <c r="N10" s="95">
        <v>9</v>
      </c>
      <c r="O10" s="92" t="s">
        <v>1</v>
      </c>
      <c r="P10" s="49"/>
      <c r="Q10" s="49"/>
      <c r="R10" s="56"/>
      <c r="S10" s="56"/>
    </row>
    <row r="11" spans="2:19" ht="21.75" thickBot="1">
      <c r="B11" s="1" t="s">
        <v>12</v>
      </c>
      <c r="C11" s="13" t="s">
        <v>13</v>
      </c>
      <c r="D11" s="1"/>
      <c r="E11" s="11" t="s">
        <v>14</v>
      </c>
      <c r="F11" s="4"/>
      <c r="G11" s="1"/>
      <c r="H11" s="68" t="s">
        <v>48</v>
      </c>
      <c r="I11" s="74"/>
      <c r="J11" s="70"/>
      <c r="L11" s="48"/>
      <c r="M11" s="93" t="s">
        <v>46</v>
      </c>
      <c r="N11" s="49"/>
      <c r="O11" s="91">
        <f>M8/(M12-M10-M8/(70*N10))</f>
        <v>559.3784683684794</v>
      </c>
      <c r="P11" s="49"/>
      <c r="Q11" s="49"/>
      <c r="R11" s="56"/>
      <c r="S11" s="56"/>
    </row>
    <row r="12" spans="2:19" ht="19.5" thickBot="1">
      <c r="B12" s="1"/>
      <c r="C12" s="14">
        <f>C6</f>
        <v>35</v>
      </c>
      <c r="D12" s="1"/>
      <c r="E12" s="1"/>
      <c r="F12" s="4"/>
      <c r="G12" s="1"/>
      <c r="H12" s="75"/>
      <c r="I12" s="76"/>
      <c r="J12" s="77"/>
      <c r="K12" s="2"/>
      <c r="L12" s="48"/>
      <c r="M12" s="94">
        <v>37</v>
      </c>
      <c r="N12" s="53"/>
      <c r="O12" s="53"/>
      <c r="P12" s="53"/>
      <c r="Q12" s="53"/>
      <c r="R12" s="54"/>
      <c r="S12" s="56"/>
    </row>
    <row r="13" spans="2:19" ht="15.75" thickBot="1">
      <c r="B13" s="1"/>
      <c r="C13" s="1"/>
      <c r="D13" s="1"/>
      <c r="E13" s="1"/>
      <c r="F13" s="4"/>
      <c r="G13" s="1"/>
      <c r="H13" s="58"/>
      <c r="I13" s="59"/>
      <c r="J13" s="58"/>
      <c r="K13" s="2"/>
      <c r="L13" s="52"/>
      <c r="M13" s="53"/>
      <c r="N13" s="53"/>
      <c r="O13" s="53"/>
      <c r="P13" s="53"/>
      <c r="Q13" s="53"/>
      <c r="R13" s="53"/>
      <c r="S13" s="54"/>
    </row>
    <row r="14" spans="2:11" ht="15.75" thickBot="1">
      <c r="B14" s="1"/>
      <c r="C14" s="1"/>
      <c r="D14" s="1"/>
      <c r="E14" s="1"/>
      <c r="F14" s="4"/>
      <c r="G14" s="1"/>
      <c r="H14" s="58"/>
      <c r="I14" s="60"/>
      <c r="J14" s="58"/>
      <c r="K14" s="2"/>
    </row>
    <row r="15" spans="2:16" ht="15.75" thickBot="1">
      <c r="B15" s="16"/>
      <c r="C15" s="38"/>
      <c r="D15" s="38"/>
      <c r="E15" s="38"/>
      <c r="F15" s="38"/>
      <c r="G15" s="38"/>
      <c r="H15" s="57"/>
      <c r="I15" s="61"/>
      <c r="J15" s="57"/>
      <c r="K15" s="38"/>
      <c r="L15" s="38"/>
      <c r="M15" s="38"/>
      <c r="N15" s="38"/>
      <c r="O15" s="38"/>
      <c r="P15" s="39"/>
    </row>
    <row r="16" spans="2:16" ht="15">
      <c r="B16" s="19"/>
      <c r="C16" s="15" t="s">
        <v>15</v>
      </c>
      <c r="D16" s="2"/>
      <c r="E16" s="15" t="s">
        <v>16</v>
      </c>
      <c r="F16" s="2"/>
      <c r="G16" s="2"/>
      <c r="H16" s="58"/>
      <c r="I16" s="60"/>
      <c r="J16" s="58"/>
      <c r="K16" s="2"/>
      <c r="L16" s="2"/>
      <c r="M16" s="2"/>
      <c r="N16" s="2"/>
      <c r="O16" s="2"/>
      <c r="P16" s="40"/>
    </row>
    <row r="17" spans="2:16" ht="15">
      <c r="B17" s="19"/>
      <c r="C17" s="17" t="s">
        <v>54</v>
      </c>
      <c r="D17" s="2"/>
      <c r="E17" s="18" t="s">
        <v>17</v>
      </c>
      <c r="F17" s="2"/>
      <c r="G17" s="2"/>
      <c r="H17" s="58"/>
      <c r="I17" s="58"/>
      <c r="J17" s="58"/>
      <c r="K17" s="2"/>
      <c r="L17" s="2"/>
      <c r="M17" s="2"/>
      <c r="N17" s="2"/>
      <c r="O17" s="2"/>
      <c r="P17" s="40"/>
    </row>
    <row r="18" spans="2:16" ht="27" thickBot="1">
      <c r="B18" s="41" t="s">
        <v>18</v>
      </c>
      <c r="C18" s="78">
        <v>5</v>
      </c>
      <c r="D18" s="42"/>
      <c r="E18" s="78">
        <v>1</v>
      </c>
      <c r="F18" s="2"/>
      <c r="G18" s="2"/>
      <c r="H18" s="58"/>
      <c r="I18" s="58"/>
      <c r="J18" s="58"/>
      <c r="K18" s="2"/>
      <c r="L18" s="2"/>
      <c r="M18" s="2"/>
      <c r="N18" s="2"/>
      <c r="O18" s="2"/>
      <c r="P18" s="40"/>
    </row>
    <row r="19" spans="2:16" ht="15">
      <c r="B19" s="19"/>
      <c r="C19" s="79"/>
      <c r="D19" s="80" t="s">
        <v>19</v>
      </c>
      <c r="E19" s="80" t="s">
        <v>20</v>
      </c>
      <c r="F19" s="80" t="s">
        <v>21</v>
      </c>
      <c r="G19" s="80" t="s">
        <v>22</v>
      </c>
      <c r="H19" s="80" t="s">
        <v>23</v>
      </c>
      <c r="I19" s="80" t="s">
        <v>24</v>
      </c>
      <c r="J19" s="80" t="s">
        <v>25</v>
      </c>
      <c r="K19" s="80" t="s">
        <v>26</v>
      </c>
      <c r="L19" s="80" t="s">
        <v>27</v>
      </c>
      <c r="M19" s="80" t="s">
        <v>28</v>
      </c>
      <c r="N19" s="80" t="s">
        <v>29</v>
      </c>
      <c r="O19" s="81" t="s">
        <v>30</v>
      </c>
      <c r="P19" s="40"/>
    </row>
    <row r="20" spans="2:16" ht="15">
      <c r="B20" s="19"/>
      <c r="C20" s="82" t="s">
        <v>31</v>
      </c>
      <c r="D20" s="20">
        <v>31</v>
      </c>
      <c r="E20" s="20">
        <v>28</v>
      </c>
      <c r="F20" s="20">
        <v>31</v>
      </c>
      <c r="G20" s="20">
        <v>30</v>
      </c>
      <c r="H20" s="20">
        <v>31</v>
      </c>
      <c r="I20" s="20">
        <v>30</v>
      </c>
      <c r="J20" s="20">
        <v>31</v>
      </c>
      <c r="K20" s="20">
        <v>31</v>
      </c>
      <c r="L20" s="20">
        <v>30</v>
      </c>
      <c r="M20" s="20">
        <v>31</v>
      </c>
      <c r="N20" s="20">
        <v>30</v>
      </c>
      <c r="O20" s="83">
        <v>31</v>
      </c>
      <c r="P20" s="40"/>
    </row>
    <row r="21" spans="2:16" ht="15">
      <c r="B21" s="43" t="s">
        <v>32</v>
      </c>
      <c r="C21" s="84" t="s">
        <v>33</v>
      </c>
      <c r="D21" s="30">
        <v>5</v>
      </c>
      <c r="E21" s="30">
        <v>5</v>
      </c>
      <c r="F21" s="30">
        <v>6</v>
      </c>
      <c r="G21" s="30">
        <v>9</v>
      </c>
      <c r="H21" s="30">
        <v>11</v>
      </c>
      <c r="I21" s="30">
        <v>13</v>
      </c>
      <c r="J21" s="30">
        <v>14</v>
      </c>
      <c r="K21" s="30">
        <v>14</v>
      </c>
      <c r="L21" s="30">
        <v>13</v>
      </c>
      <c r="M21" s="30">
        <v>11</v>
      </c>
      <c r="N21" s="30">
        <v>9</v>
      </c>
      <c r="O21" s="85">
        <v>6</v>
      </c>
      <c r="P21" s="44" t="s">
        <v>36</v>
      </c>
    </row>
    <row r="22" spans="2:16" ht="15">
      <c r="B22" s="19"/>
      <c r="C22" s="86" t="s">
        <v>35</v>
      </c>
      <c r="D22" s="29">
        <f aca="true" t="shared" si="0" ref="D22:O22">($C$4/(1+$C$4/(70*$C$10)))*($C$12-D21)</f>
        <v>15619.834710743802</v>
      </c>
      <c r="E22" s="29">
        <f t="shared" si="0"/>
        <v>15619.834710743802</v>
      </c>
      <c r="F22" s="29">
        <f t="shared" si="0"/>
        <v>15099.173553719009</v>
      </c>
      <c r="G22" s="29">
        <f t="shared" si="0"/>
        <v>13537.190082644629</v>
      </c>
      <c r="H22" s="29">
        <f t="shared" si="0"/>
        <v>12495.867768595042</v>
      </c>
      <c r="I22" s="29">
        <f t="shared" si="0"/>
        <v>11454.545454545454</v>
      </c>
      <c r="J22" s="29">
        <f t="shared" si="0"/>
        <v>10933.88429752066</v>
      </c>
      <c r="K22" s="29">
        <f t="shared" si="0"/>
        <v>10933.88429752066</v>
      </c>
      <c r="L22" s="29">
        <f t="shared" si="0"/>
        <v>11454.545454545454</v>
      </c>
      <c r="M22" s="29">
        <f t="shared" si="0"/>
        <v>12495.867768595042</v>
      </c>
      <c r="N22" s="29">
        <f t="shared" si="0"/>
        <v>13537.190082644629</v>
      </c>
      <c r="O22" s="87">
        <f t="shared" si="0"/>
        <v>15099.173553719009</v>
      </c>
      <c r="P22" s="40"/>
    </row>
    <row r="23" spans="2:16" ht="21.75" thickBot="1">
      <c r="B23" s="19" t="s">
        <v>39</v>
      </c>
      <c r="C23" s="88" t="s">
        <v>50</v>
      </c>
      <c r="D23" s="89">
        <f>D22*$C$18*$E$18*($E$10/60)*D$20/1000</f>
        <v>403.51239669421483</v>
      </c>
      <c r="E23" s="89">
        <f aca="true" t="shared" si="1" ref="E23:O23">E22*$C$18*$E$18*($E$10/60)*E$20/1000</f>
        <v>364.46280991735534</v>
      </c>
      <c r="F23" s="89">
        <f t="shared" si="1"/>
        <v>390.06198347107437</v>
      </c>
      <c r="G23" s="89">
        <f t="shared" si="1"/>
        <v>338.4297520661157</v>
      </c>
      <c r="H23" s="89">
        <f t="shared" si="1"/>
        <v>322.80991735537185</v>
      </c>
      <c r="I23" s="89">
        <f t="shared" si="1"/>
        <v>286.3636363636364</v>
      </c>
      <c r="J23" s="89">
        <f t="shared" si="1"/>
        <v>282.45867768595036</v>
      </c>
      <c r="K23" s="89">
        <f t="shared" si="1"/>
        <v>282.45867768595036</v>
      </c>
      <c r="L23" s="89">
        <f t="shared" si="1"/>
        <v>286.3636363636364</v>
      </c>
      <c r="M23" s="89">
        <f t="shared" si="1"/>
        <v>322.80991735537185</v>
      </c>
      <c r="N23" s="89">
        <f t="shared" si="1"/>
        <v>338.4297520661157</v>
      </c>
      <c r="O23" s="90">
        <f t="shared" si="1"/>
        <v>390.06198347107437</v>
      </c>
      <c r="P23" s="40"/>
    </row>
    <row r="24" spans="2:16" ht="15.75" thickBot="1"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0"/>
    </row>
    <row r="25" spans="2:16" ht="18.75">
      <c r="B25" s="45" t="s">
        <v>41</v>
      </c>
      <c r="C25" s="37" t="s">
        <v>40</v>
      </c>
      <c r="D25" s="98">
        <f>SUM(D23:O23)</f>
        <v>4008.223140495868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0"/>
    </row>
    <row r="26" spans="2:16" ht="19.5" thickBot="1">
      <c r="B26" s="46"/>
      <c r="C26" s="99" t="s">
        <v>42</v>
      </c>
      <c r="D26" s="100">
        <f>D25*I10/100</f>
        <v>521.0690082644628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7"/>
    </row>
    <row r="27" spans="3:15" ht="15">
      <c r="C27" s="29" t="s">
        <v>57</v>
      </c>
      <c r="D27" s="29">
        <f>$C$18*$E$18*70*$C$10*($E$10/60)*(D$20/1000)*($B$6-D$21)</f>
        <v>569.625</v>
      </c>
      <c r="E27" s="29">
        <f aca="true" t="shared" si="2" ref="E27:O27">$C$18*$E$18*70*$C$10*($E$10/60)*(E$20/1000)*($B$6-E$21)</f>
        <v>514.5</v>
      </c>
      <c r="F27" s="29">
        <f t="shared" si="2"/>
        <v>553.3499999999999</v>
      </c>
      <c r="G27" s="29">
        <f t="shared" si="2"/>
        <v>488.25</v>
      </c>
      <c r="H27" s="29">
        <f t="shared" si="2"/>
        <v>471.97499999999997</v>
      </c>
      <c r="I27" s="29">
        <f t="shared" si="2"/>
        <v>425.25</v>
      </c>
      <c r="J27" s="29">
        <f t="shared" si="2"/>
        <v>423.15</v>
      </c>
      <c r="K27" s="29">
        <f t="shared" si="2"/>
        <v>423.15</v>
      </c>
      <c r="L27" s="29">
        <f t="shared" si="2"/>
        <v>425.25</v>
      </c>
      <c r="M27" s="29">
        <f t="shared" si="2"/>
        <v>471.97499999999997</v>
      </c>
      <c r="N27" s="29">
        <f t="shared" si="2"/>
        <v>488.25</v>
      </c>
      <c r="O27" s="29">
        <f t="shared" si="2"/>
        <v>553.3499999999999</v>
      </c>
    </row>
    <row r="28" spans="3:4" ht="15">
      <c r="C28" s="101" t="s">
        <v>55</v>
      </c>
      <c r="D28" s="29">
        <f>SUM(D27:O27)</f>
        <v>5808.075000000001</v>
      </c>
    </row>
    <row r="29" spans="3:4" ht="15.75" thickBot="1">
      <c r="C29" s="102" t="s">
        <v>49</v>
      </c>
      <c r="D29" s="103">
        <f>100*(D28-D25)/D28</f>
        <v>30.988784743725464</v>
      </c>
    </row>
    <row r="30" ht="15.75" thickBot="1"/>
    <row r="31" spans="2:15" ht="15.75" thickBot="1">
      <c r="B31" s="106" t="s">
        <v>51</v>
      </c>
      <c r="C31" s="105" t="s">
        <v>56</v>
      </c>
      <c r="D31" s="29">
        <f>D27-D23</f>
        <v>166.11260330578517</v>
      </c>
      <c r="E31" s="29">
        <f aca="true" t="shared" si="3" ref="E31:O31">E27-E23</f>
        <v>150.03719008264466</v>
      </c>
      <c r="F31" s="29">
        <f t="shared" si="3"/>
        <v>163.28801652892554</v>
      </c>
      <c r="G31" s="29">
        <f t="shared" si="3"/>
        <v>149.82024793388427</v>
      </c>
      <c r="H31" s="29">
        <f t="shared" si="3"/>
        <v>149.16508264462811</v>
      </c>
      <c r="I31" s="29">
        <f t="shared" si="3"/>
        <v>138.88636363636363</v>
      </c>
      <c r="J31" s="29">
        <f t="shared" si="3"/>
        <v>140.69132231404961</v>
      </c>
      <c r="K31" s="29">
        <f t="shared" si="3"/>
        <v>140.69132231404961</v>
      </c>
      <c r="L31" s="29">
        <f t="shared" si="3"/>
        <v>138.88636363636363</v>
      </c>
      <c r="M31" s="29">
        <f t="shared" si="3"/>
        <v>149.16508264462811</v>
      </c>
      <c r="N31" s="29">
        <f t="shared" si="3"/>
        <v>149.82024793388427</v>
      </c>
      <c r="O31" s="29">
        <f t="shared" si="3"/>
        <v>163.28801652892554</v>
      </c>
    </row>
    <row r="32" spans="3:15" ht="15">
      <c r="C32" s="29" t="s">
        <v>52</v>
      </c>
      <c r="D32" s="104">
        <f>D27/D31</f>
        <v>3.429149797570849</v>
      </c>
      <c r="E32" s="104">
        <f aca="true" t="shared" si="4" ref="E32:O32">E27/E31</f>
        <v>3.4291497975708496</v>
      </c>
      <c r="F32" s="104">
        <f t="shared" si="4"/>
        <v>3.3887973640856686</v>
      </c>
      <c r="G32" s="104">
        <f t="shared" si="4"/>
        <v>3.2589052997393577</v>
      </c>
      <c r="H32" s="104">
        <f t="shared" si="4"/>
        <v>3.1641118124436423</v>
      </c>
      <c r="I32" s="104">
        <f t="shared" si="4"/>
        <v>3.061855670103093</v>
      </c>
      <c r="J32" s="104">
        <f t="shared" si="4"/>
        <v>3.0076481835564044</v>
      </c>
      <c r="K32" s="104">
        <f t="shared" si="4"/>
        <v>3.0076481835564044</v>
      </c>
      <c r="L32" s="104">
        <f t="shared" si="4"/>
        <v>3.061855670103093</v>
      </c>
      <c r="M32" s="104">
        <f t="shared" si="4"/>
        <v>3.1641118124436423</v>
      </c>
      <c r="N32" s="104">
        <f t="shared" si="4"/>
        <v>3.2589052997393577</v>
      </c>
      <c r="O32" s="104">
        <f t="shared" si="4"/>
        <v>3.3887973640856686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vinmol</dc:creator>
  <cp:keywords/>
  <dc:description/>
  <cp:lastModifiedBy>vinmol</cp:lastModifiedBy>
  <dcterms:created xsi:type="dcterms:W3CDTF">2013-03-12T14:02:14Z</dcterms:created>
  <dcterms:modified xsi:type="dcterms:W3CDTF">2013-03-13T18:36:21Z</dcterms:modified>
  <cp:category/>
  <cp:version/>
  <cp:contentType/>
  <cp:contentStatus/>
</cp:coreProperties>
</file>